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440" windowHeight="8010" activeTab="2"/>
  </bookViews>
  <sheets>
    <sheet name="CalcoliPH" sheetId="1" r:id="rId1"/>
    <sheet name="A debole B forte (2)" sheetId="2" r:id="rId2"/>
    <sheet name="Foglio1 (2)" sheetId="3" r:id="rId3"/>
  </sheets>
  <calcPr calcId="145621"/>
</workbook>
</file>

<file path=xl/calcChain.xml><?xml version="1.0" encoding="utf-8"?>
<calcChain xmlns="http://schemas.openxmlformats.org/spreadsheetml/2006/main">
  <c r="E8" i="3" l="1"/>
  <c r="D8" i="3"/>
  <c r="E7" i="3"/>
  <c r="D7" i="3"/>
  <c r="E6" i="3"/>
  <c r="D6" i="3"/>
  <c r="E5" i="3"/>
  <c r="D5" i="3"/>
  <c r="E4" i="3"/>
  <c r="D4" i="3"/>
  <c r="P11" i="2" l="1"/>
  <c r="M11" i="2"/>
  <c r="L11" i="2"/>
  <c r="K11" i="2"/>
  <c r="H11" i="2"/>
  <c r="G11" i="2"/>
  <c r="D11" i="2"/>
  <c r="C11" i="2"/>
  <c r="M10" i="2"/>
  <c r="C5" i="2"/>
  <c r="R11" i="2" s="1"/>
  <c r="O11" i="2" l="1"/>
  <c r="E11" i="2"/>
  <c r="I11" i="2"/>
  <c r="Q11" i="2"/>
  <c r="F11" i="2"/>
  <c r="J11" i="2"/>
  <c r="N11" i="2"/>
  <c r="D16" i="1" l="1"/>
  <c r="D15" i="1"/>
  <c r="D11" i="1"/>
  <c r="D10" i="1"/>
  <c r="D9" i="1"/>
  <c r="D8" i="1"/>
  <c r="D7" i="1"/>
  <c r="D6" i="1"/>
  <c r="D5" i="1"/>
  <c r="D4" i="1"/>
  <c r="D3" i="1"/>
  <c r="M4" i="1" l="1"/>
  <c r="M6" i="1"/>
  <c r="M5" i="1"/>
  <c r="M3" i="1"/>
  <c r="L6" i="1"/>
  <c r="L3" i="1"/>
  <c r="K6" i="1"/>
  <c r="J4" i="1"/>
  <c r="J5" i="1" s="1"/>
  <c r="J6" i="1" s="1"/>
  <c r="K3" i="1"/>
  <c r="I2" i="1"/>
  <c r="K5" i="1" s="1"/>
  <c r="L4" i="1" l="1"/>
</calcChain>
</file>

<file path=xl/sharedStrings.xml><?xml version="1.0" encoding="utf-8"?>
<sst xmlns="http://schemas.openxmlformats.org/spreadsheetml/2006/main" count="59" uniqueCount="39">
  <si>
    <r>
      <t>[H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>]=</t>
    </r>
  </si>
  <si>
    <r>
      <t>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SO</t>
    </r>
    <r>
      <rPr>
        <vertAlign val="subscript"/>
        <sz val="11"/>
        <color theme="1"/>
        <rFont val="Calibri"/>
        <family val="2"/>
        <scheme val="minor"/>
      </rPr>
      <t>4</t>
    </r>
  </si>
  <si>
    <t>pH=</t>
  </si>
  <si>
    <t>pH</t>
  </si>
  <si>
    <t>pOH</t>
  </si>
  <si>
    <r>
      <t>[OH</t>
    </r>
    <r>
      <rPr>
        <vertAlign val="superscript"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]</t>
    </r>
  </si>
  <si>
    <t>Kw</t>
  </si>
  <si>
    <t>Acidi forti</t>
  </si>
  <si>
    <t>Basi forti</t>
  </si>
  <si>
    <t>C</t>
  </si>
  <si>
    <t>K</t>
  </si>
  <si>
    <t>Acidi deboli</t>
  </si>
  <si>
    <t>Basi deboli</t>
  </si>
  <si>
    <t>mol S</t>
  </si>
  <si>
    <t>mol A o B</t>
  </si>
  <si>
    <t>Acidi medio forti</t>
  </si>
  <si>
    <t>Basi medio forti</t>
  </si>
  <si>
    <t>I dati si possono inserire solo nelle celle evidenziate in giallo</t>
  </si>
  <si>
    <t>Tampone Acido + Sale</t>
  </si>
  <si>
    <t>Tampone Base + Sale</t>
  </si>
  <si>
    <t>Sale Acido forte + Base debole</t>
  </si>
  <si>
    <t>Sale Acido debole + Base forte</t>
  </si>
  <si>
    <r>
      <t>Ka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</t>
    </r>
  </si>
  <si>
    <t>Tipo</t>
  </si>
  <si>
    <t>Sol.</t>
  </si>
  <si>
    <t>Titolazione acido debole monoprotico  -  base forte monoprotica</t>
  </si>
  <si>
    <t xml:space="preserve">Concentrazione soluzione da titolare (N) </t>
  </si>
  <si>
    <t>Modificare la concentrazione in C4(inserire valori compresi tra 0,01 e 1 eq/l), la costante dell'acido (inserire valori compresi tra 0,001 e 0,0000001 eq/l). E' possibile modificare anche il volume della sostanza da titolare e i mL di NaOH aggiunti ad eccezione del volume al punto equivalente (M10) che si aggiorna automaticamente. Osservare il grafico dopo aver apportato le variazioni.</t>
  </si>
  <si>
    <t xml:space="preserve">Concentrazione soluzione Titolante (N) </t>
  </si>
  <si>
    <t>Costante acido</t>
  </si>
  <si>
    <t>Volume soluzione da titolare (ml)</t>
  </si>
  <si>
    <t>mL NaOH aggiunti</t>
  </si>
  <si>
    <t>Ka</t>
  </si>
  <si>
    <t>4(KaC+Kw)</t>
  </si>
  <si>
    <t>radq(Ka*C)</t>
  </si>
  <si>
    <t>radq(Ka*C+Kw)</t>
  </si>
  <si>
    <t>(radq(Ka*Ka+4*(Ka*C))/2-Ka/2</t>
  </si>
  <si>
    <t>(radq(Ka*Ka+4*(Ka*C+Kw))/2-Ka/2</t>
  </si>
  <si>
    <t>C/2+(radq(C*C+4Kw))/2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</si>
</sst>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2" fontId="0" fillId="0" borderId="0" xfId="0" applyNumberFormat="1"/>
    <xf numFmtId="11" fontId="0" fillId="0" borderId="0" xfId="0" applyNumberFormat="1"/>
    <xf numFmtId="0" fontId="0" fillId="0" borderId="0" xfId="0" applyAlignment="1">
      <alignment horizontal="center"/>
    </xf>
    <xf numFmtId="2" fontId="0" fillId="0" borderId="1" xfId="0" applyNumberFormat="1" applyBorder="1"/>
    <xf numFmtId="0" fontId="0" fillId="0" borderId="1" xfId="0" applyBorder="1"/>
    <xf numFmtId="11" fontId="0" fillId="0" borderId="1" xfId="0" applyNumberFormat="1" applyBorder="1"/>
    <xf numFmtId="0" fontId="0" fillId="0" borderId="0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Protection="1"/>
    <xf numFmtId="0" fontId="4" fillId="0" borderId="0" xfId="1" applyProtection="1"/>
    <xf numFmtId="0" fontId="6" fillId="0" borderId="0" xfId="1" applyFont="1" applyBorder="1" applyAlignment="1" applyProtection="1">
      <alignment horizontal="center" vertical="center"/>
    </xf>
    <xf numFmtId="0" fontId="4" fillId="3" borderId="2" xfId="1" applyFill="1" applyBorder="1" applyAlignment="1" applyProtection="1">
      <alignment vertical="center" wrapText="1"/>
    </xf>
    <xf numFmtId="0" fontId="4" fillId="0" borderId="3" xfId="1" applyBorder="1" applyAlignment="1" applyProtection="1">
      <alignment horizontal="center" vertical="center"/>
      <protection locked="0"/>
    </xf>
    <xf numFmtId="0" fontId="4" fillId="0" borderId="0" xfId="1" applyBorder="1" applyProtection="1"/>
    <xf numFmtId="0" fontId="4" fillId="0" borderId="3" xfId="1" applyBorder="1" applyAlignment="1" applyProtection="1">
      <alignment horizontal="center" vertical="center"/>
    </xf>
    <xf numFmtId="0" fontId="4" fillId="3" borderId="9" xfId="1" applyFill="1" applyBorder="1" applyAlignment="1" applyProtection="1">
      <alignment vertical="center"/>
    </xf>
    <xf numFmtId="11" fontId="4" fillId="0" borderId="3" xfId="1" applyNumberFormat="1" applyBorder="1" applyAlignment="1" applyProtection="1">
      <alignment horizontal="center" vertical="center"/>
      <protection locked="0"/>
    </xf>
    <xf numFmtId="11" fontId="4" fillId="0" borderId="0" xfId="1" applyNumberFormat="1" applyBorder="1" applyProtection="1"/>
    <xf numFmtId="0" fontId="4" fillId="3" borderId="10" xfId="1" applyFill="1" applyBorder="1" applyAlignment="1" applyProtection="1">
      <alignment vertical="center" wrapText="1"/>
    </xf>
    <xf numFmtId="0" fontId="4" fillId="0" borderId="14" xfId="1" applyBorder="1" applyAlignment="1" applyProtection="1">
      <alignment horizontal="right"/>
    </xf>
    <xf numFmtId="0" fontId="4" fillId="0" borderId="15" xfId="1" applyBorder="1" applyProtection="1">
      <protection locked="0"/>
    </xf>
    <xf numFmtId="0" fontId="4" fillId="0" borderId="15" xfId="1" applyBorder="1" applyProtection="1"/>
    <xf numFmtId="0" fontId="4" fillId="0" borderId="16" xfId="1" applyBorder="1" applyAlignment="1" applyProtection="1">
      <alignment horizontal="right"/>
    </xf>
    <xf numFmtId="2" fontId="4" fillId="0" borderId="0" xfId="1" applyNumberFormat="1" applyProtection="1"/>
    <xf numFmtId="11" fontId="0" fillId="0" borderId="0" xfId="0" applyNumberFormat="1" applyAlignment="1">
      <alignment horizontal="center"/>
    </xf>
    <xf numFmtId="0" fontId="5" fillId="0" borderId="0" xfId="1" applyFont="1" applyBorder="1" applyAlignment="1" applyProtection="1">
      <alignment horizontal="center" vertical="center"/>
    </xf>
    <xf numFmtId="0" fontId="5" fillId="4" borderId="4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left" vertical="center" wrapText="1"/>
    </xf>
    <xf numFmtId="0" fontId="5" fillId="4" borderId="6" xfId="1" applyFont="1" applyFill="1" applyBorder="1" applyAlignment="1" applyProtection="1">
      <alignment horizontal="left" vertical="center" wrapText="1"/>
    </xf>
    <xf numFmtId="0" fontId="5" fillId="4" borderId="7" xfId="1" applyFont="1" applyFill="1" applyBorder="1" applyAlignment="1" applyProtection="1">
      <alignment horizontal="left" vertical="center" wrapText="1"/>
    </xf>
    <xf numFmtId="0" fontId="5" fillId="4" borderId="0" xfId="1" applyFont="1" applyFill="1" applyBorder="1" applyAlignment="1" applyProtection="1">
      <alignment horizontal="left" vertical="center" wrapText="1"/>
    </xf>
    <xf numFmtId="0" fontId="5" fillId="4" borderId="8" xfId="1" applyFont="1" applyFill="1" applyBorder="1" applyAlignment="1" applyProtection="1">
      <alignment horizontal="left" vertical="center" wrapText="1"/>
    </xf>
    <xf numFmtId="0" fontId="5" fillId="4" borderId="11" xfId="1" applyFont="1" applyFill="1" applyBorder="1" applyAlignment="1" applyProtection="1">
      <alignment horizontal="left" vertical="center" wrapText="1"/>
    </xf>
    <xf numFmtId="0" fontId="5" fillId="4" borderId="12" xfId="1" applyFont="1" applyFill="1" applyBorder="1" applyAlignment="1" applyProtection="1">
      <alignment horizontal="left" vertical="center" wrapText="1"/>
    </xf>
    <xf numFmtId="0" fontId="5" fillId="4" borderId="13" xfId="1" applyFont="1" applyFill="1" applyBorder="1" applyAlignment="1" applyProtection="1">
      <alignment horizontal="left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 debole B forte (2)'!$B$11</c:f>
              <c:strCache>
                <c:ptCount val="1"/>
                <c:pt idx="0">
                  <c:v>pH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'A debole B forte (2)'!$C$10:$R$10</c:f>
              <c:numCache>
                <c:formatCode>General</c:formatCode>
                <c:ptCount val="1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45</c:v>
                </c:pt>
                <c:pt idx="6">
                  <c:v>48</c:v>
                </c:pt>
                <c:pt idx="7">
                  <c:v>49</c:v>
                </c:pt>
                <c:pt idx="8">
                  <c:v>49.5</c:v>
                </c:pt>
                <c:pt idx="9">
                  <c:v>49.9</c:v>
                </c:pt>
                <c:pt idx="10">
                  <c:v>50</c:v>
                </c:pt>
                <c:pt idx="11">
                  <c:v>50.1</c:v>
                </c:pt>
                <c:pt idx="12">
                  <c:v>50.5</c:v>
                </c:pt>
                <c:pt idx="13">
                  <c:v>51</c:v>
                </c:pt>
                <c:pt idx="14">
                  <c:v>55</c:v>
                </c:pt>
                <c:pt idx="15">
                  <c:v>70</c:v>
                </c:pt>
              </c:numCache>
            </c:numRef>
          </c:xVal>
          <c:yVal>
            <c:numRef>
              <c:f>'A debole B forte (2)'!$C$11:$R$11</c:f>
              <c:numCache>
                <c:formatCode>0.00</c:formatCode>
                <c:ptCount val="16"/>
                <c:pt idx="0">
                  <c:v>2.8723637474483468</c:v>
                </c:pt>
                <c:pt idx="1">
                  <c:v>3.7904849854573692</c:v>
                </c:pt>
                <c:pt idx="2">
                  <c:v>4.1426675035687319</c:v>
                </c:pt>
                <c:pt idx="3">
                  <c:v>4.5686362358410131</c:v>
                </c:pt>
                <c:pt idx="4">
                  <c:v>5.346787486224656</c:v>
                </c:pt>
                <c:pt idx="5">
                  <c:v>5.6989700043360187</c:v>
                </c:pt>
                <c:pt idx="6">
                  <c:v>6.1249387366083008</c:v>
                </c:pt>
                <c:pt idx="7">
                  <c:v>6.4349235749252101</c:v>
                </c:pt>
                <c:pt idx="8">
                  <c:v>6.7403626894942468</c:v>
                </c:pt>
                <c:pt idx="9">
                  <c:v>7.4428280405201015</c:v>
                </c:pt>
                <c:pt idx="10">
                  <c:v>8.7218487496163561</c:v>
                </c:pt>
                <c:pt idx="11">
                  <c:v>9.999565922520711</c:v>
                </c:pt>
                <c:pt idx="12">
                  <c:v>10.696803942579518</c:v>
                </c:pt>
                <c:pt idx="13">
                  <c:v>10.995678626217359</c:v>
                </c:pt>
                <c:pt idx="14">
                  <c:v>11.67778070526608</c:v>
                </c:pt>
                <c:pt idx="15">
                  <c:v>12.221848749616356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58848"/>
        <c:axId val="148423808"/>
      </c:scatterChart>
      <c:valAx>
        <c:axId val="361588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in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48423808"/>
        <c:crosses val="autoZero"/>
        <c:crossBetween val="midCat"/>
      </c:valAx>
      <c:valAx>
        <c:axId val="1484238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61588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12</xdr:row>
      <xdr:rowOff>0</xdr:rowOff>
    </xdr:from>
    <xdr:to>
      <xdr:col>18</xdr:col>
      <xdr:colOff>19050</xdr:colOff>
      <xdr:row>63</xdr:row>
      <xdr:rowOff>66675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8</xdr:row>
      <xdr:rowOff>142875</xdr:rowOff>
    </xdr:from>
    <xdr:to>
      <xdr:col>8</xdr:col>
      <xdr:colOff>265981</xdr:colOff>
      <xdr:row>22</xdr:row>
      <xdr:rowOff>171113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66875"/>
          <a:ext cx="5752381" cy="2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L12" sqref="L12"/>
    </sheetView>
  </sheetViews>
  <sheetFormatPr defaultRowHeight="15" x14ac:dyDescent="0.25"/>
  <cols>
    <col min="1" max="1" width="5.140625" style="3" customWidth="1"/>
    <col min="2" max="2" width="28.140625" customWidth="1"/>
    <col min="3" max="4" width="9.85546875" customWidth="1"/>
    <col min="5" max="6" width="9.140625" style="3"/>
    <col min="12" max="12" width="12" bestFit="1" customWidth="1"/>
    <col min="13" max="13" width="13.5703125" customWidth="1"/>
  </cols>
  <sheetData>
    <row r="1" spans="1:13" ht="21" customHeight="1" x14ac:dyDescent="0.25">
      <c r="A1" s="3" t="s">
        <v>23</v>
      </c>
      <c r="E1" s="3" t="s">
        <v>9</v>
      </c>
      <c r="F1" s="3" t="s">
        <v>10</v>
      </c>
      <c r="G1" t="s">
        <v>24</v>
      </c>
      <c r="I1" t="s">
        <v>6</v>
      </c>
      <c r="J1" t="s">
        <v>3</v>
      </c>
      <c r="K1" t="s">
        <v>0</v>
      </c>
      <c r="L1" t="s">
        <v>5</v>
      </c>
      <c r="M1" t="s">
        <v>4</v>
      </c>
    </row>
    <row r="2" spans="1:13" ht="21" customHeight="1" x14ac:dyDescent="0.35">
      <c r="A2" s="3" t="s">
        <v>24</v>
      </c>
      <c r="B2" s="11" t="s">
        <v>22</v>
      </c>
      <c r="C2">
        <v>1.2E-2</v>
      </c>
      <c r="E2" s="8">
        <v>0.1</v>
      </c>
      <c r="F2" s="8">
        <v>1.8E-5</v>
      </c>
      <c r="G2" s="9">
        <v>8</v>
      </c>
      <c r="I2">
        <f>10^-14</f>
        <v>1E-14</v>
      </c>
      <c r="J2" s="9">
        <v>2.2999999999999998</v>
      </c>
      <c r="K2" s="9">
        <v>0.01</v>
      </c>
      <c r="L2" s="9">
        <v>0.1</v>
      </c>
      <c r="M2" s="9">
        <v>2</v>
      </c>
    </row>
    <row r="3" spans="1:13" ht="21" customHeight="1" x14ac:dyDescent="0.35">
      <c r="A3" s="3">
        <v>1</v>
      </c>
      <c r="B3" t="s">
        <v>1</v>
      </c>
      <c r="C3" t="s">
        <v>2</v>
      </c>
      <c r="D3" s="4" t="str">
        <f>IF(G2=A3,IF(C2&lt;&gt;"",-LOG10(E2+((-(E2+C2)/2)+SQRT((((E2+C2)/2)^2)+E2*C2))),""),"")</f>
        <v/>
      </c>
      <c r="G3" s="12"/>
      <c r="I3" t="s">
        <v>3</v>
      </c>
      <c r="J3" s="5"/>
      <c r="K3" s="4">
        <f>IF(K2&lt;&gt;"",-LOG10(K2),"")</f>
        <v>2</v>
      </c>
      <c r="L3" s="4">
        <f>IF(L2&lt;&gt;"",14+LOG10(L2),"")</f>
        <v>13</v>
      </c>
      <c r="M3" s="4">
        <f>14-M2</f>
        <v>12</v>
      </c>
    </row>
    <row r="4" spans="1:13" ht="21" customHeight="1" x14ac:dyDescent="0.25">
      <c r="A4" s="3">
        <v>2</v>
      </c>
      <c r="B4" t="s">
        <v>7</v>
      </c>
      <c r="C4" t="s">
        <v>2</v>
      </c>
      <c r="D4" s="4" t="str">
        <f>IF(G2=A4,IF(E2&gt;0,-LOG10(E2),""),"")</f>
        <v/>
      </c>
      <c r="I4" t="s">
        <v>0</v>
      </c>
      <c r="J4" s="6">
        <f>IF(J2&lt;&gt;"",10^-J2,"")</f>
        <v>5.0118723362727212E-3</v>
      </c>
      <c r="K4" s="5"/>
      <c r="L4" s="6">
        <f>IF(L2&lt;&gt;"",I2/L2,"")</f>
        <v>9.999999999999999E-14</v>
      </c>
      <c r="M4" s="6">
        <f>IF(M3&lt;&gt;"",10^-M3,"")</f>
        <v>9.9999999999999998E-13</v>
      </c>
    </row>
    <row r="5" spans="1:13" ht="21" customHeight="1" x14ac:dyDescent="0.25">
      <c r="A5" s="3">
        <v>3</v>
      </c>
      <c r="B5" t="s">
        <v>8</v>
      </c>
      <c r="C5" t="s">
        <v>2</v>
      </c>
      <c r="D5" s="4" t="str">
        <f>IF(G2=A5,IF(E2&lt;&gt;"",14+LOG10(E2),""),"")</f>
        <v/>
      </c>
      <c r="I5" t="s">
        <v>5</v>
      </c>
      <c r="J5" s="6">
        <f>IF(J2&lt;&gt;"",I2/J4,"")</f>
        <v>1.9952623149688803E-12</v>
      </c>
      <c r="K5" s="6">
        <f>IF(K2&lt;&gt;"",I2/K2,"")</f>
        <v>9.9999999999999998E-13</v>
      </c>
      <c r="L5" s="5"/>
      <c r="M5" s="6">
        <f>IF(M2&lt;&gt;"",10^-M2,"")</f>
        <v>0.01</v>
      </c>
    </row>
    <row r="6" spans="1:13" ht="21" customHeight="1" x14ac:dyDescent="0.25">
      <c r="A6" s="3">
        <v>4</v>
      </c>
      <c r="B6" t="s">
        <v>11</v>
      </c>
      <c r="C6" t="s">
        <v>2</v>
      </c>
      <c r="D6" s="4" t="str">
        <f>IF(G2=A6,IF(F$2&lt;&gt;"",-LOG10(SQRT(E$2*F$2)),""),"")</f>
        <v/>
      </c>
      <c r="I6" t="s">
        <v>4</v>
      </c>
      <c r="J6" s="4">
        <f>IF(J2&lt;&gt;"",-LOG10(J5),"")</f>
        <v>11.7</v>
      </c>
      <c r="K6" s="4">
        <f>IF(K2&lt;&gt;"",14+LOG10(K2),"")</f>
        <v>12</v>
      </c>
      <c r="L6" s="4">
        <f>IF(L2&lt;&gt;"",-LOG10(L2),"")</f>
        <v>1</v>
      </c>
      <c r="M6" s="4">
        <f>14-M2</f>
        <v>12</v>
      </c>
    </row>
    <row r="7" spans="1:13" ht="21" customHeight="1" x14ac:dyDescent="0.25">
      <c r="A7" s="3">
        <v>5</v>
      </c>
      <c r="B7" t="s">
        <v>12</v>
      </c>
      <c r="C7" t="s">
        <v>2</v>
      </c>
      <c r="D7" s="4" t="str">
        <f>IF(G2=A7,IF(F$2&lt;&gt;"",14+LOG10(SQRT(E$2*F$2)),""),"")</f>
        <v/>
      </c>
    </row>
    <row r="8" spans="1:13" ht="21" customHeight="1" x14ac:dyDescent="0.25">
      <c r="A8" s="3">
        <v>6</v>
      </c>
      <c r="B8" t="s">
        <v>15</v>
      </c>
      <c r="C8" t="s">
        <v>2</v>
      </c>
      <c r="D8" s="4" t="str">
        <f>IF(G2=A8,IF(F$2&lt;&gt;"",-LOG10(-F$2/2+SQRT(F$2*F$2/2+E$2*F$2)),""),"")</f>
        <v/>
      </c>
    </row>
    <row r="9" spans="1:13" ht="21" customHeight="1" x14ac:dyDescent="0.3">
      <c r="A9" s="3">
        <v>7</v>
      </c>
      <c r="B9" t="s">
        <v>16</v>
      </c>
      <c r="C9" t="s">
        <v>2</v>
      </c>
      <c r="D9" s="4" t="str">
        <f>IF(G2=A9,IF(F$2&lt;&gt;"",14+LOG10(-F$2/2+SQRT(F$2*F$2/2+E$2*F$2)),""),"")</f>
        <v/>
      </c>
      <c r="F9" s="10" t="s">
        <v>17</v>
      </c>
    </row>
    <row r="10" spans="1:13" ht="21" customHeight="1" x14ac:dyDescent="0.25">
      <c r="A10" s="3">
        <v>8</v>
      </c>
      <c r="B10" t="s">
        <v>20</v>
      </c>
      <c r="C10" t="s">
        <v>3</v>
      </c>
      <c r="D10" s="4">
        <f>IF(G2=A10,IF(F$2&lt;&gt;"",-LOG10(SQRT(I$2/F$2*E$2)),""),"")</f>
        <v>5.1276362525516532</v>
      </c>
    </row>
    <row r="11" spans="1:13" ht="21" customHeight="1" x14ac:dyDescent="0.25">
      <c r="A11" s="3">
        <v>9</v>
      </c>
      <c r="B11" t="s">
        <v>21</v>
      </c>
      <c r="C11" t="s">
        <v>3</v>
      </c>
      <c r="D11" s="4" t="str">
        <f>IF(G2=A11,IF(F$2&lt;&gt;"",14+LOG10(SQRT(I$2/F$2*E$2)),""),"")</f>
        <v/>
      </c>
    </row>
    <row r="12" spans="1:13" ht="21" customHeight="1" x14ac:dyDescent="0.25">
      <c r="D12" s="1"/>
    </row>
    <row r="13" spans="1:13" ht="21" customHeight="1" x14ac:dyDescent="0.25">
      <c r="D13" s="1"/>
      <c r="E13" s="3" t="s">
        <v>14</v>
      </c>
      <c r="F13" s="3" t="s">
        <v>13</v>
      </c>
      <c r="G13" t="s">
        <v>10</v>
      </c>
    </row>
    <row r="14" spans="1:13" ht="21" customHeight="1" x14ac:dyDescent="0.25">
      <c r="D14" s="1"/>
      <c r="E14" s="8">
        <v>0.3</v>
      </c>
      <c r="F14" s="8">
        <v>0.2</v>
      </c>
      <c r="G14" s="9">
        <v>1.8E-5</v>
      </c>
    </row>
    <row r="15" spans="1:13" ht="21" customHeight="1" x14ac:dyDescent="0.25">
      <c r="A15" s="3">
        <v>10</v>
      </c>
      <c r="B15" t="s">
        <v>18</v>
      </c>
      <c r="C15" t="s">
        <v>2</v>
      </c>
      <c r="D15" s="4" t="str">
        <f>IF(G2=A15,IF(G14&lt;&gt;"",-LOG10(G14*E14/F14),""),"")</f>
        <v/>
      </c>
    </row>
    <row r="16" spans="1:13" ht="21" customHeight="1" x14ac:dyDescent="0.25">
      <c r="A16" s="3">
        <v>11</v>
      </c>
      <c r="B16" t="s">
        <v>19</v>
      </c>
      <c r="C16" t="s">
        <v>2</v>
      </c>
      <c r="D16" s="4" t="str">
        <f>IF(G2=A16,IF(G14&lt;&gt;"",14+LOG10(G14*E14/F14),""),"")</f>
        <v/>
      </c>
    </row>
    <row r="17" spans="4:10" x14ac:dyDescent="0.25">
      <c r="D17" s="7"/>
    </row>
    <row r="18" spans="4:10" x14ac:dyDescent="0.25">
      <c r="D18" s="7"/>
    </row>
    <row r="20" spans="4:10" x14ac:dyDescent="0.25">
      <c r="J20" s="2"/>
    </row>
  </sheetData>
  <sheetProtection password="E864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topLeftCell="A40" workbookViewId="0">
      <selection activeCell="T13" sqref="T13"/>
    </sheetView>
  </sheetViews>
  <sheetFormatPr defaultRowHeight="12.75" x14ac:dyDescent="0.2"/>
  <cols>
    <col min="1" max="1" width="5.7109375" style="13" customWidth="1"/>
    <col min="2" max="2" width="21.85546875" style="13" customWidth="1"/>
    <col min="3" max="3" width="9.140625" style="13"/>
    <col min="4" max="18" width="5.7109375" style="13" customWidth="1"/>
    <col min="19" max="16384" width="9.140625" style="13"/>
  </cols>
  <sheetData>
    <row r="2" spans="1:18" ht="24.75" customHeight="1" x14ac:dyDescent="0.2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8" ht="15.75" customHeight="1" thickBot="1" x14ac:dyDescent="0.2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8" ht="30" customHeight="1" thickBot="1" x14ac:dyDescent="0.25">
      <c r="B4" s="15" t="s">
        <v>26</v>
      </c>
      <c r="C4" s="16">
        <v>0.1</v>
      </c>
      <c r="D4" s="17"/>
      <c r="E4" s="30" t="s">
        <v>27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/>
    </row>
    <row r="5" spans="1:18" ht="30" customHeight="1" thickBot="1" x14ac:dyDescent="0.25">
      <c r="B5" s="15" t="s">
        <v>28</v>
      </c>
      <c r="C5" s="18">
        <f>C4</f>
        <v>0.1</v>
      </c>
      <c r="D5" s="17"/>
      <c r="E5" s="33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5"/>
    </row>
    <row r="6" spans="1:18" ht="30" customHeight="1" thickBot="1" x14ac:dyDescent="0.25">
      <c r="B6" s="19" t="s">
        <v>29</v>
      </c>
      <c r="C6" s="20">
        <v>1.8E-5</v>
      </c>
      <c r="D6" s="21"/>
      <c r="E6" s="33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5"/>
    </row>
    <row r="7" spans="1:18" ht="30" customHeight="1" thickBot="1" x14ac:dyDescent="0.25">
      <c r="B7" s="22" t="s">
        <v>30</v>
      </c>
      <c r="C7" s="16">
        <v>50</v>
      </c>
      <c r="D7" s="17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8"/>
    </row>
    <row r="10" spans="1:18" x14ac:dyDescent="0.2">
      <c r="B10" s="23" t="s">
        <v>31</v>
      </c>
      <c r="C10" s="24">
        <v>0</v>
      </c>
      <c r="D10" s="24">
        <v>5</v>
      </c>
      <c r="E10" s="24">
        <v>10</v>
      </c>
      <c r="F10" s="24">
        <v>20</v>
      </c>
      <c r="G10" s="24">
        <v>40</v>
      </c>
      <c r="H10" s="24">
        <v>45</v>
      </c>
      <c r="I10" s="24">
        <v>48</v>
      </c>
      <c r="J10" s="24">
        <v>49</v>
      </c>
      <c r="K10" s="24">
        <v>49.5</v>
      </c>
      <c r="L10" s="24">
        <v>49.9</v>
      </c>
      <c r="M10" s="25">
        <f>C7</f>
        <v>50</v>
      </c>
      <c r="N10" s="24">
        <v>50.1</v>
      </c>
      <c r="O10" s="24">
        <v>50.5</v>
      </c>
      <c r="P10" s="24">
        <v>51</v>
      </c>
      <c r="Q10" s="24">
        <v>55</v>
      </c>
      <c r="R10" s="24">
        <v>70</v>
      </c>
    </row>
    <row r="11" spans="1:18" x14ac:dyDescent="0.2">
      <c r="B11" s="26" t="s">
        <v>3</v>
      </c>
      <c r="C11" s="27">
        <f>-LOG10(SQRT(C4*C6))</f>
        <v>2.8723637474483468</v>
      </c>
      <c r="D11" s="27">
        <f>-LOG10($C6*(($C4*$C7/1000-$C5*D10/1000)/($C5*D10/1000)))</f>
        <v>3.7904849854573692</v>
      </c>
      <c r="E11" s="27">
        <f t="shared" ref="E11:L11" si="0">-LOG10($C6*(($C4*$C7/1000-$C5*E10/1000)/($C5*E10/1000)))</f>
        <v>4.1426675035687319</v>
      </c>
      <c r="F11" s="27">
        <f t="shared" si="0"/>
        <v>4.5686362358410131</v>
      </c>
      <c r="G11" s="27">
        <f t="shared" si="0"/>
        <v>5.346787486224656</v>
      </c>
      <c r="H11" s="27">
        <f t="shared" si="0"/>
        <v>5.6989700043360187</v>
      </c>
      <c r="I11" s="27">
        <f t="shared" si="0"/>
        <v>6.1249387366083008</v>
      </c>
      <c r="J11" s="27">
        <f t="shared" si="0"/>
        <v>6.4349235749252101</v>
      </c>
      <c r="K11" s="27">
        <f t="shared" si="0"/>
        <v>6.7403626894942468</v>
      </c>
      <c r="L11" s="27">
        <f t="shared" si="0"/>
        <v>7.4428280405201015</v>
      </c>
      <c r="M11" s="27">
        <f>14+LOG10(SQRT(0.00000000000001/C6*(C4*C7/(C7+M10))))</f>
        <v>8.7218487496163561</v>
      </c>
      <c r="N11" s="27">
        <f>14+LOG10((($C5*N10)-($C4*$C7))/($C7+N10))</f>
        <v>9.999565922520711</v>
      </c>
      <c r="O11" s="27">
        <f>14+LOG10((($C5*O10)-($C4*$C7))/($C7+O10))</f>
        <v>10.696803942579518</v>
      </c>
      <c r="P11" s="27">
        <f>14+LOG10((($C5*P10)-($C4*$C7))/($C7+P10))</f>
        <v>10.995678626217359</v>
      </c>
      <c r="Q11" s="27">
        <f>14+LOG10((($C5*Q10)-($C4*$C7))/($C7+Q10))</f>
        <v>11.67778070526608</v>
      </c>
      <c r="R11" s="27">
        <f>14+LOG10((($C5*R10)-($C4*$C7))/($C7+R10))</f>
        <v>12.221848749616356</v>
      </c>
    </row>
  </sheetData>
  <sheetProtection password="E864" sheet="1"/>
  <mergeCells count="2">
    <mergeCell ref="A2:M2"/>
    <mergeCell ref="E4:R7"/>
  </mergeCells>
  <pageMargins left="1.23" right="0.75" top="1" bottom="0.78" header="0.5" footer="0.5"/>
  <pageSetup paperSize="9" orientation="landscape" horizontalDpi="180" verticalDpi="18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tabSelected="1" workbookViewId="0">
      <selection activeCell="J21" sqref="J21"/>
    </sheetView>
  </sheetViews>
  <sheetFormatPr defaultRowHeight="15" x14ac:dyDescent="0.25"/>
  <cols>
    <col min="1" max="1" width="3.5703125" customWidth="1"/>
    <col min="2" max="2" width="6.42578125" customWidth="1"/>
    <col min="3" max="3" width="34.28515625" style="3" customWidth="1"/>
    <col min="4" max="4" width="10.5703125" customWidth="1"/>
  </cols>
  <sheetData>
    <row r="1" spans="2:5" x14ac:dyDescent="0.25">
      <c r="B1" t="s">
        <v>32</v>
      </c>
      <c r="C1" s="28">
        <v>1E-10</v>
      </c>
    </row>
    <row r="2" spans="2:5" x14ac:dyDescent="0.25">
      <c r="B2" t="s">
        <v>9</v>
      </c>
      <c r="C2" s="28">
        <v>1.0000000000000001E-5</v>
      </c>
      <c r="D2" t="s">
        <v>33</v>
      </c>
    </row>
    <row r="3" spans="2:5" x14ac:dyDescent="0.25">
      <c r="B3" t="s">
        <v>6</v>
      </c>
      <c r="C3" s="28">
        <v>1E-14</v>
      </c>
      <c r="D3" t="s">
        <v>32</v>
      </c>
    </row>
    <row r="4" spans="2:5" x14ac:dyDescent="0.25">
      <c r="C4" s="3" t="s">
        <v>34</v>
      </c>
      <c r="D4">
        <f>SQRT(C1*C2)</f>
        <v>3.1622776601683792E-8</v>
      </c>
      <c r="E4" s="1">
        <f>-LOG10(D4)</f>
        <v>7.5</v>
      </c>
    </row>
    <row r="5" spans="2:5" x14ac:dyDescent="0.25">
      <c r="C5" s="3" t="s">
        <v>35</v>
      </c>
      <c r="D5" s="2">
        <f>SQRT(C1*C2+C3)</f>
        <v>1.0488088481701516E-7</v>
      </c>
      <c r="E5" s="1">
        <f t="shared" ref="E5:E6" si="0">-LOG10(D5)</f>
        <v>6.9793036574208873</v>
      </c>
    </row>
    <row r="6" spans="2:5" x14ac:dyDescent="0.25">
      <c r="C6" s="3" t="s">
        <v>36</v>
      </c>
      <c r="D6" s="2">
        <f>-C1/2+SQRT(C1*C1+4*(C1*C2))/2</f>
        <v>3.1572816130129846E-8</v>
      </c>
      <c r="E6" s="1">
        <f t="shared" si="0"/>
        <v>7.5006866795829126</v>
      </c>
    </row>
    <row r="7" spans="2:5" x14ac:dyDescent="0.25">
      <c r="C7" s="3" t="s">
        <v>37</v>
      </c>
      <c r="D7" s="2">
        <f>-C1/2+SQRT(C1*C1+4*(C1*C2+C3))/2</f>
        <v>1.0483089673529683E-7</v>
      </c>
      <c r="E7" s="1">
        <f>-LOG10(D7)</f>
        <v>6.97951069918365</v>
      </c>
    </row>
    <row r="8" spans="2:5" x14ac:dyDescent="0.25">
      <c r="C8" s="3" t="s">
        <v>38</v>
      </c>
      <c r="D8" s="2">
        <f>C2/2+SQRT(C2*C2+4*C3)</f>
        <v>1.500199980003999E-5</v>
      </c>
      <c r="E8" s="1">
        <f>-LOG10(D8)</f>
        <v>4.8238508446621138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CalcoliPH</vt:lpstr>
      <vt:lpstr>A debole B forte (2)</vt:lpstr>
      <vt:lpstr>Foglio1 (2)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Antonino Micale</dc:creator>
  <cp:lastModifiedBy>Antonino Micale</cp:lastModifiedBy>
  <dcterms:created xsi:type="dcterms:W3CDTF">2016-03-25T10:24:24Z</dcterms:created>
  <dcterms:modified xsi:type="dcterms:W3CDTF">2019-02-24T18:32:15Z</dcterms:modified>
</cp:coreProperties>
</file>